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25"/>
  <workbookPr filterPrivacy="1" codeName="ThisWorkbook" defaultThemeVersion="124226"/>
  <xr:revisionPtr revIDLastSave="0" documentId="11_D970FC62EE709431FF524885DE5C15DEF6BCC4AD" xr6:coauthVersionLast="47" xr6:coauthVersionMax="47" xr10:uidLastSave="{00000000-0000-0000-0000-000000000000}"/>
  <bookViews>
    <workbookView xWindow="690" yWindow="30" windowWidth="13860" windowHeight="7980" xr2:uid="{00000000-000D-0000-FFFF-FFFF00000000}"/>
  </bookViews>
  <sheets>
    <sheet name="Soil stratigraphy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1" l="1"/>
  <c r="X16" i="1"/>
  <c r="X15" i="1"/>
  <c r="O15" i="1"/>
  <c r="O16" i="1"/>
  <c r="O17" i="1"/>
  <c r="W22" i="1" l="1"/>
  <c r="W23" i="1"/>
  <c r="W24" i="1"/>
  <c r="W21" i="1"/>
  <c r="Q21" i="1"/>
  <c r="U21" i="1" s="1"/>
  <c r="X21" i="1" s="1"/>
  <c r="O24" i="1"/>
  <c r="O22" i="1"/>
  <c r="O23" i="1"/>
  <c r="O21" i="1"/>
  <c r="O14" i="1"/>
  <c r="X17" i="1"/>
  <c r="X14" i="1"/>
  <c r="G7" i="1" l="1"/>
  <c r="H7" i="1" s="1"/>
  <c r="G8" i="1" l="1"/>
  <c r="K21" i="1"/>
  <c r="G9" i="1" l="1"/>
  <c r="H8" i="1"/>
  <c r="G10" i="1" l="1"/>
  <c r="H9" i="1"/>
  <c r="D20" i="1"/>
  <c r="D8" i="1"/>
  <c r="D9" i="1"/>
  <c r="D10" i="1"/>
  <c r="D11" i="1"/>
  <c r="D12" i="1"/>
  <c r="D13" i="1"/>
  <c r="D14" i="1"/>
  <c r="D15" i="1"/>
  <c r="D16" i="1"/>
  <c r="D17" i="1"/>
  <c r="D18" i="1"/>
  <c r="D19" i="1"/>
  <c r="D7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R3" i="1"/>
  <c r="G11" i="1" l="1"/>
  <c r="H10" i="1"/>
  <c r="I7" i="1"/>
  <c r="R2" i="1"/>
  <c r="I6" i="1"/>
  <c r="J6" i="1" l="1"/>
  <c r="G12" i="1"/>
  <c r="H11" i="1"/>
  <c r="J7" i="1"/>
  <c r="K7" i="1" s="1"/>
  <c r="G13" i="1" l="1"/>
  <c r="H12" i="1"/>
  <c r="I8" i="1"/>
  <c r="G14" i="1" l="1"/>
  <c r="H13" i="1"/>
  <c r="J8" i="1"/>
  <c r="I9" i="1"/>
  <c r="G15" i="1" l="1"/>
  <c r="H14" i="1"/>
  <c r="J9" i="1"/>
  <c r="K8" i="1"/>
  <c r="I10" i="1"/>
  <c r="P14" i="1" l="1"/>
  <c r="Q14" i="1" s="1"/>
  <c r="U14" i="1" s="1"/>
  <c r="Y14" i="1" s="1"/>
  <c r="G16" i="1"/>
  <c r="P15" i="1" s="1"/>
  <c r="H15" i="1"/>
  <c r="J10" i="1"/>
  <c r="K9" i="1"/>
  <c r="I11" i="1"/>
  <c r="Q15" i="1" l="1"/>
  <c r="U15" i="1" s="1"/>
  <c r="Y15" i="1" s="1"/>
  <c r="P22" i="1"/>
  <c r="P16" i="1"/>
  <c r="G17" i="1"/>
  <c r="P17" i="1" s="1"/>
  <c r="Q17" i="1" s="1"/>
  <c r="H16" i="1"/>
  <c r="J11" i="1"/>
  <c r="K10" i="1"/>
  <c r="I12" i="1"/>
  <c r="P23" i="1" l="1"/>
  <c r="Q23" i="1" s="1"/>
  <c r="Q16" i="1"/>
  <c r="U16" i="1" s="1"/>
  <c r="Y16" i="1" s="1"/>
  <c r="U23" i="1"/>
  <c r="X23" i="1" s="1"/>
  <c r="Q22" i="1"/>
  <c r="U22" i="1" s="1"/>
  <c r="X22" i="1" s="1"/>
  <c r="P24" i="1"/>
  <c r="U17" i="1"/>
  <c r="Y17" i="1" s="1"/>
  <c r="G18" i="1"/>
  <c r="H17" i="1"/>
  <c r="J12" i="1"/>
  <c r="K11" i="1"/>
  <c r="I13" i="1"/>
  <c r="Q24" i="1" l="1"/>
  <c r="U24" i="1" s="1"/>
  <c r="X24" i="1" s="1"/>
  <c r="G19" i="1"/>
  <c r="H18" i="1"/>
  <c r="J13" i="1"/>
  <c r="K13" i="1" s="1"/>
  <c r="K12" i="1"/>
  <c r="I14" i="1"/>
  <c r="G20" i="1" l="1"/>
  <c r="H20" i="1" s="1"/>
  <c r="H19" i="1"/>
  <c r="J14" i="1"/>
  <c r="I16" i="1"/>
  <c r="I15" i="1"/>
  <c r="J15" i="1" l="1"/>
  <c r="K15" i="1" s="1"/>
  <c r="J16" i="1"/>
  <c r="K14" i="1"/>
  <c r="K16" i="1" l="1"/>
  <c r="I17" i="1"/>
  <c r="J17" i="1" l="1"/>
  <c r="I18" i="1"/>
  <c r="J18" i="1" s="1"/>
  <c r="I20" i="1" l="1"/>
  <c r="J20" i="1" s="1"/>
  <c r="K20" i="1" s="1"/>
  <c r="K18" i="1"/>
  <c r="K17" i="1"/>
  <c r="I19" i="1"/>
  <c r="J19" i="1" s="1"/>
  <c r="K19" i="1" s="1"/>
</calcChain>
</file>

<file path=xl/sharedStrings.xml><?xml version="1.0" encoding="utf-8"?>
<sst xmlns="http://schemas.openxmlformats.org/spreadsheetml/2006/main" count="77" uniqueCount="43">
  <si>
    <t>BF</t>
  </si>
  <si>
    <t>E50ref</t>
  </si>
  <si>
    <t>Eurref</t>
  </si>
  <si>
    <t>G0ref</t>
  </si>
  <si>
    <t>m</t>
  </si>
  <si>
    <t>c</t>
  </si>
  <si>
    <t>phi</t>
  </si>
  <si>
    <t>vur</t>
  </si>
  <si>
    <t>WL</t>
  </si>
  <si>
    <t>Siltstone</t>
  </si>
  <si>
    <t>thickness (m)</t>
  </si>
  <si>
    <t>gamma (kN/m-3)</t>
  </si>
  <si>
    <t>gamma_b (kN/m-3)</t>
  </si>
  <si>
    <t>sig-v (kPa)</t>
  </si>
  <si>
    <t>sig-v-av (kPa)</t>
  </si>
  <si>
    <t>sig-h-av (kPa)</t>
  </si>
  <si>
    <t>G0 (kPa)</t>
  </si>
  <si>
    <t>Vs (m/s)</t>
  </si>
  <si>
    <t>Backfill</t>
  </si>
  <si>
    <t>Vmin</t>
  </si>
  <si>
    <t>fmax</t>
  </si>
  <si>
    <t>El_size</t>
  </si>
  <si>
    <t>Properties H pile</t>
  </si>
  <si>
    <t>depth</t>
  </si>
  <si>
    <t>l</t>
  </si>
  <si>
    <t>sig_v</t>
  </si>
  <si>
    <t>sig_h</t>
  </si>
  <si>
    <t>Rinter</t>
  </si>
  <si>
    <t>tau_inter</t>
  </si>
  <si>
    <t>b_HZ975B</t>
  </si>
  <si>
    <t>h_HZ975B</t>
  </si>
  <si>
    <t>perimeter</t>
  </si>
  <si>
    <t>Tskin</t>
  </si>
  <si>
    <t>Top H pile</t>
  </si>
  <si>
    <t>Bottom sand</t>
  </si>
  <si>
    <t>Top weathered siltstone</t>
  </si>
  <si>
    <t>Weathered Siltstone</t>
  </si>
  <si>
    <t>Bottom H pile</t>
  </si>
  <si>
    <t>Properties Concrete pile</t>
  </si>
  <si>
    <t>D</t>
  </si>
  <si>
    <t>Bedrock</t>
  </si>
  <si>
    <t>Top concrete pile</t>
  </si>
  <si>
    <t>Bottom concrete pile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</si>
</sst>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430619922790527"/>
          <c:y val="0.20244064997493291"/>
          <c:w val="0.82067600420688647"/>
          <c:h val="0.72188504526821784"/>
        </c:manualLayout>
      </c:layout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xVal>
            <c:numRef>
              <c:f>'Soil stratigraphy'!$K$6:$K$21</c:f>
              <c:numCache>
                <c:formatCode>General</c:formatCode>
                <c:ptCount val="16"/>
                <c:pt idx="1">
                  <c:v>88.207680873163469</c:v>
                </c:pt>
                <c:pt idx="2">
                  <c:v>106.89223776651316</c:v>
                </c:pt>
                <c:pt idx="3">
                  <c:v>119.00491175559029</c:v>
                </c:pt>
                <c:pt idx="4">
                  <c:v>132.21613306193277</c:v>
                </c:pt>
                <c:pt idx="5">
                  <c:v>147.6372237107349</c:v>
                </c:pt>
                <c:pt idx="6">
                  <c:v>161.13098218133734</c:v>
                </c:pt>
                <c:pt idx="7">
                  <c:v>171.89493394719941</c:v>
                </c:pt>
                <c:pt idx="8">
                  <c:v>180.94864836343024</c:v>
                </c:pt>
                <c:pt idx="9">
                  <c:v>188.81698723073964</c:v>
                </c:pt>
                <c:pt idx="10">
                  <c:v>195.80896526806308</c:v>
                </c:pt>
                <c:pt idx="11">
                  <c:v>306.229049948647</c:v>
                </c:pt>
                <c:pt idx="12">
                  <c:v>310.80490343185113</c:v>
                </c:pt>
                <c:pt idx="13">
                  <c:v>315.1871364443345</c:v>
                </c:pt>
                <c:pt idx="14">
                  <c:v>319.39384989593776</c:v>
                </c:pt>
                <c:pt idx="15">
                  <c:v>767.2027111526653</c:v>
                </c:pt>
              </c:numCache>
            </c:numRef>
          </c:xVal>
          <c:yVal>
            <c:numRef>
              <c:f>'Soil stratigraphy'!$B$6:$B$21</c:f>
              <c:numCache>
                <c:formatCode>General</c:formatCode>
                <c:ptCount val="16"/>
                <c:pt idx="0">
                  <c:v>2.5</c:v>
                </c:pt>
                <c:pt idx="1">
                  <c:v>2</c:v>
                </c:pt>
                <c:pt idx="2">
                  <c:v>1.5</c:v>
                </c:pt>
                <c:pt idx="3">
                  <c:v>1</c:v>
                </c:pt>
                <c:pt idx="4">
                  <c:v>0</c:v>
                </c:pt>
                <c:pt idx="5">
                  <c:v>-3</c:v>
                </c:pt>
                <c:pt idx="6">
                  <c:v>-6</c:v>
                </c:pt>
                <c:pt idx="7">
                  <c:v>-9</c:v>
                </c:pt>
                <c:pt idx="8">
                  <c:v>-12</c:v>
                </c:pt>
                <c:pt idx="9">
                  <c:v>-15</c:v>
                </c:pt>
                <c:pt idx="10">
                  <c:v>-18</c:v>
                </c:pt>
                <c:pt idx="11">
                  <c:v>-24</c:v>
                </c:pt>
                <c:pt idx="12">
                  <c:v>-30</c:v>
                </c:pt>
                <c:pt idx="13">
                  <c:v>-36</c:v>
                </c:pt>
                <c:pt idx="14">
                  <c:v>-42</c:v>
                </c:pt>
                <c:pt idx="15">
                  <c:v>-45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B3A-439B-9715-9E675E041A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092672"/>
        <c:axId val="136094464"/>
      </c:scatterChart>
      <c:valAx>
        <c:axId val="136092672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Shear Velocity (m/s)</a:t>
                </a:r>
              </a:p>
            </c:rich>
          </c:tx>
          <c:layout>
            <c:manualLayout>
              <c:xMode val="edge"/>
              <c:yMode val="edge"/>
              <c:x val="0.42019301588193253"/>
              <c:y val="4.0430564157008471E-2"/>
            </c:manualLayout>
          </c:layout>
          <c:overlay val="0"/>
        </c:title>
        <c:numFmt formatCode="General" sourceLinked="1"/>
        <c:majorTickMark val="in"/>
        <c:minorTickMark val="none"/>
        <c:tickLblPos val="high"/>
        <c:crossAx val="136094464"/>
        <c:crossesAt val="5"/>
        <c:crossBetween val="midCat"/>
      </c:valAx>
      <c:valAx>
        <c:axId val="136094464"/>
        <c:scaling>
          <c:orientation val="minMax"/>
          <c:max val="5"/>
          <c:min val="-45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Depth (m)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6092672"/>
        <c:crosses val="autoZero"/>
        <c:crossBetween val="midCat"/>
      </c:valAx>
      <c:spPr>
        <a:ln>
          <a:solidFill>
            <a:schemeClr val="bg1">
              <a:lumMod val="65000"/>
            </a:schemeClr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457200</xdr:colOff>
      <xdr:row>22</xdr:row>
      <xdr:rowOff>66676</xdr:rowOff>
    </xdr:from>
    <xdr:to>
      <xdr:col>10</xdr:col>
      <xdr:colOff>485774</xdr:colOff>
      <xdr:row>40</xdr:row>
      <xdr:rowOff>123826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AA24"/>
  <sheetViews>
    <sheetView tabSelected="1" topLeftCell="A7" workbookViewId="0">
      <selection activeCell="G27" sqref="G27"/>
    </sheetView>
  </sheetViews>
  <sheetFormatPr defaultRowHeight="15"/>
  <cols>
    <col min="5" max="5" width="9.140625" customWidth="1"/>
    <col min="6" max="6" width="10.140625" customWidth="1"/>
    <col min="7" max="7" width="7.7109375" customWidth="1"/>
    <col min="8" max="9" width="11.7109375" customWidth="1"/>
    <col min="10" max="10" width="12.140625" customWidth="1"/>
    <col min="11" max="12" width="12" bestFit="1" customWidth="1"/>
    <col min="13" max="13" width="23" bestFit="1" customWidth="1"/>
    <col min="15" max="15" width="12" bestFit="1" customWidth="1"/>
  </cols>
  <sheetData>
    <row r="2" spans="1:27" ht="14.25">
      <c r="L2" t="s">
        <v>0</v>
      </c>
      <c r="M2" t="s">
        <v>1</v>
      </c>
      <c r="N2">
        <v>30000</v>
      </c>
      <c r="O2" t="s">
        <v>2</v>
      </c>
      <c r="P2">
        <v>90000</v>
      </c>
      <c r="Q2" t="s">
        <v>3</v>
      </c>
      <c r="R2">
        <f>2*P2/2/(1+AA2)</f>
        <v>75000</v>
      </c>
      <c r="S2" t="s">
        <v>4</v>
      </c>
      <c r="T2">
        <v>0.5</v>
      </c>
      <c r="U2" t="s">
        <v>5</v>
      </c>
      <c r="V2">
        <v>1</v>
      </c>
      <c r="W2" t="s">
        <v>6</v>
      </c>
      <c r="X2">
        <v>30</v>
      </c>
      <c r="Z2" t="s">
        <v>7</v>
      </c>
      <c r="AA2">
        <v>0.2</v>
      </c>
    </row>
    <row r="3" spans="1:27" ht="14.25">
      <c r="C3" t="s">
        <v>8</v>
      </c>
      <c r="E3">
        <v>0</v>
      </c>
      <c r="L3" t="s">
        <v>9</v>
      </c>
      <c r="M3" t="s">
        <v>1</v>
      </c>
      <c r="N3">
        <v>80000</v>
      </c>
      <c r="O3" t="s">
        <v>2</v>
      </c>
      <c r="P3">
        <v>240000</v>
      </c>
      <c r="Q3" t="s">
        <v>3</v>
      </c>
      <c r="R3">
        <f>P3/(1+AA3)</f>
        <v>200000</v>
      </c>
      <c r="S3" t="s">
        <v>4</v>
      </c>
      <c r="T3">
        <v>0.5</v>
      </c>
      <c r="U3" t="s">
        <v>5</v>
      </c>
      <c r="V3">
        <v>250</v>
      </c>
      <c r="W3" t="s">
        <v>6</v>
      </c>
      <c r="X3">
        <v>35</v>
      </c>
      <c r="Z3" t="s">
        <v>7</v>
      </c>
      <c r="AA3">
        <v>0.2</v>
      </c>
    </row>
    <row r="5" spans="1:27" ht="14.25">
      <c r="D5" t="s">
        <v>10</v>
      </c>
      <c r="E5" t="s">
        <v>11</v>
      </c>
      <c r="F5" t="s">
        <v>12</v>
      </c>
      <c r="G5" t="s">
        <v>13</v>
      </c>
      <c r="H5" t="s">
        <v>14</v>
      </c>
      <c r="I5" t="s">
        <v>15</v>
      </c>
      <c r="J5" t="s">
        <v>16</v>
      </c>
      <c r="K5" t="s">
        <v>17</v>
      </c>
    </row>
    <row r="6" spans="1:27" ht="14.25">
      <c r="B6">
        <v>2.5</v>
      </c>
      <c r="C6" t="s">
        <v>18</v>
      </c>
      <c r="E6">
        <v>19</v>
      </c>
      <c r="F6">
        <v>19</v>
      </c>
      <c r="G6">
        <v>0</v>
      </c>
      <c r="H6">
        <v>0</v>
      </c>
      <c r="I6">
        <f t="shared" ref="I6:I15" si="0">(1-SIN(RADIANS($X$2)))*H6</f>
        <v>0</v>
      </c>
      <c r="J6">
        <f t="shared" ref="J6:J16" si="1">$R$2*((I6+$V$2/TAN(RADIANS($X$2)))/(100+$V$2/TAN(RADIANS($X$2))))^0.5</f>
        <v>9786.1682313531201</v>
      </c>
    </row>
    <row r="7" spans="1:27" ht="14.25">
      <c r="A7">
        <v>1</v>
      </c>
      <c r="B7">
        <v>2</v>
      </c>
      <c r="C7" t="s">
        <v>18</v>
      </c>
      <c r="D7">
        <f t="shared" ref="D7:D20" si="2">B6-B7</f>
        <v>0.5</v>
      </c>
      <c r="E7">
        <v>19</v>
      </c>
      <c r="F7">
        <v>19</v>
      </c>
      <c r="G7">
        <f t="shared" ref="G7:G20" si="3">(B6-B7)*F7+G6</f>
        <v>9.5</v>
      </c>
      <c r="H7">
        <f>(G7+G6)/2</f>
        <v>4.75</v>
      </c>
      <c r="I7">
        <f t="shared" si="0"/>
        <v>2.375</v>
      </c>
      <c r="J7">
        <f t="shared" si="1"/>
        <v>15069.449983222741</v>
      </c>
      <c r="K7">
        <f>SQRT(J7*9.81/E7)</f>
        <v>88.207680873163469</v>
      </c>
      <c r="M7" t="s">
        <v>19</v>
      </c>
      <c r="N7">
        <v>320</v>
      </c>
    </row>
    <row r="8" spans="1:27" ht="14.25">
      <c r="A8">
        <f>1+A7</f>
        <v>2</v>
      </c>
      <c r="B8">
        <v>1.5</v>
      </c>
      <c r="C8" t="s">
        <v>18</v>
      </c>
      <c r="D8">
        <f t="shared" si="2"/>
        <v>0.5</v>
      </c>
      <c r="E8">
        <v>19</v>
      </c>
      <c r="F8">
        <v>19</v>
      </c>
      <c r="G8">
        <f t="shared" si="3"/>
        <v>19</v>
      </c>
      <c r="H8">
        <f t="shared" ref="H8:H20" si="4">(G8+G7)/2</f>
        <v>14.25</v>
      </c>
      <c r="I8">
        <f t="shared" si="0"/>
        <v>7.125</v>
      </c>
      <c r="J8">
        <f t="shared" si="1"/>
        <v>22129.771600399887</v>
      </c>
      <c r="K8">
        <f t="shared" ref="K8:K21" si="5">SQRT(J8*9.81/E8)</f>
        <v>106.89223776651316</v>
      </c>
      <c r="M8" t="s">
        <v>20</v>
      </c>
      <c r="N8">
        <v>5</v>
      </c>
    </row>
    <row r="9" spans="1:27" ht="14.25">
      <c r="A9">
        <f t="shared" ref="A9:A20" si="6">1+A8</f>
        <v>3</v>
      </c>
      <c r="B9">
        <v>1</v>
      </c>
      <c r="C9" t="s">
        <v>18</v>
      </c>
      <c r="D9">
        <f t="shared" si="2"/>
        <v>0.5</v>
      </c>
      <c r="E9">
        <v>19</v>
      </c>
      <c r="F9">
        <v>19</v>
      </c>
      <c r="G9">
        <f t="shared" si="3"/>
        <v>28.5</v>
      </c>
      <c r="H9">
        <f t="shared" si="4"/>
        <v>23.75</v>
      </c>
      <c r="I9">
        <f t="shared" si="0"/>
        <v>11.875</v>
      </c>
      <c r="J9">
        <f t="shared" si="1"/>
        <v>27429.27741255462</v>
      </c>
      <c r="K9">
        <f t="shared" si="5"/>
        <v>119.00491175559029</v>
      </c>
      <c r="M9" t="s">
        <v>21</v>
      </c>
      <c r="N9">
        <f>N7/N8/10</f>
        <v>6.4</v>
      </c>
    </row>
    <row r="10" spans="1:27" ht="14.25">
      <c r="A10">
        <f t="shared" si="6"/>
        <v>4</v>
      </c>
      <c r="B10">
        <v>0</v>
      </c>
      <c r="C10" t="s">
        <v>18</v>
      </c>
      <c r="D10">
        <f t="shared" si="2"/>
        <v>1</v>
      </c>
      <c r="E10">
        <v>19</v>
      </c>
      <c r="F10">
        <v>19</v>
      </c>
      <c r="G10">
        <f t="shared" si="3"/>
        <v>47.5</v>
      </c>
      <c r="H10">
        <f t="shared" si="4"/>
        <v>38</v>
      </c>
      <c r="I10">
        <f t="shared" si="0"/>
        <v>19</v>
      </c>
      <c r="J10">
        <f t="shared" si="1"/>
        <v>33857.39153875265</v>
      </c>
      <c r="K10">
        <f t="shared" si="5"/>
        <v>132.21613306193277</v>
      </c>
    </row>
    <row r="11" spans="1:27">
      <c r="A11">
        <f t="shared" si="6"/>
        <v>5</v>
      </c>
      <c r="B11">
        <v>-3</v>
      </c>
      <c r="C11" t="s">
        <v>18</v>
      </c>
      <c r="D11">
        <f t="shared" si="2"/>
        <v>3</v>
      </c>
      <c r="E11">
        <v>19</v>
      </c>
      <c r="F11">
        <v>9</v>
      </c>
      <c r="G11">
        <f t="shared" si="3"/>
        <v>74.5</v>
      </c>
      <c r="H11">
        <f t="shared" si="4"/>
        <v>61</v>
      </c>
      <c r="I11">
        <f t="shared" si="0"/>
        <v>30.5</v>
      </c>
      <c r="J11">
        <f t="shared" si="1"/>
        <v>42215.92728595902</v>
      </c>
      <c r="K11">
        <f t="shared" si="5"/>
        <v>147.6372237107349</v>
      </c>
      <c r="M11" s="1" t="s">
        <v>22</v>
      </c>
    </row>
    <row r="12" spans="1:27" ht="14.25">
      <c r="A12">
        <f t="shared" si="6"/>
        <v>6</v>
      </c>
      <c r="B12">
        <v>-6</v>
      </c>
      <c r="C12" t="s">
        <v>18</v>
      </c>
      <c r="D12">
        <f t="shared" si="2"/>
        <v>3</v>
      </c>
      <c r="E12">
        <v>19</v>
      </c>
      <c r="F12">
        <v>9</v>
      </c>
      <c r="G12">
        <f t="shared" si="3"/>
        <v>101.5</v>
      </c>
      <c r="H12">
        <f t="shared" si="4"/>
        <v>88</v>
      </c>
      <c r="I12">
        <f t="shared" si="0"/>
        <v>44</v>
      </c>
      <c r="J12">
        <f t="shared" si="1"/>
        <v>50285.491840542971</v>
      </c>
      <c r="K12">
        <f t="shared" si="5"/>
        <v>161.13098218133734</v>
      </c>
    </row>
    <row r="13" spans="1:27" ht="14.25">
      <c r="A13">
        <f t="shared" si="6"/>
        <v>7</v>
      </c>
      <c r="B13">
        <v>-9</v>
      </c>
      <c r="C13" t="s">
        <v>18</v>
      </c>
      <c r="D13">
        <f t="shared" si="2"/>
        <v>3</v>
      </c>
      <c r="E13">
        <v>19</v>
      </c>
      <c r="F13">
        <v>9</v>
      </c>
      <c r="G13">
        <f t="shared" si="3"/>
        <v>128.5</v>
      </c>
      <c r="H13">
        <f t="shared" si="4"/>
        <v>115</v>
      </c>
      <c r="I13">
        <f t="shared" si="0"/>
        <v>57.5</v>
      </c>
      <c r="J13">
        <f t="shared" si="1"/>
        <v>57228.287259686942</v>
      </c>
      <c r="K13">
        <f t="shared" si="5"/>
        <v>171.89493394719941</v>
      </c>
      <c r="N13" t="s">
        <v>23</v>
      </c>
      <c r="O13" t="s">
        <v>24</v>
      </c>
      <c r="P13" t="s">
        <v>25</v>
      </c>
      <c r="Q13" t="s">
        <v>26</v>
      </c>
      <c r="R13" t="s">
        <v>5</v>
      </c>
      <c r="S13" t="s">
        <v>6</v>
      </c>
      <c r="T13" t="s">
        <v>27</v>
      </c>
      <c r="U13" t="s">
        <v>28</v>
      </c>
      <c r="V13" t="s">
        <v>29</v>
      </c>
      <c r="W13" t="s">
        <v>30</v>
      </c>
      <c r="X13" t="s">
        <v>31</v>
      </c>
      <c r="Y13" t="s">
        <v>32</v>
      </c>
    </row>
    <row r="14" spans="1:27" ht="14.25">
      <c r="A14">
        <f t="shared" si="6"/>
        <v>8</v>
      </c>
      <c r="B14">
        <v>-12</v>
      </c>
      <c r="C14" t="s">
        <v>18</v>
      </c>
      <c r="D14">
        <f t="shared" si="2"/>
        <v>3</v>
      </c>
      <c r="E14">
        <v>19</v>
      </c>
      <c r="F14">
        <v>9</v>
      </c>
      <c r="G14">
        <f t="shared" si="3"/>
        <v>155.5</v>
      </c>
      <c r="H14">
        <f t="shared" si="4"/>
        <v>142</v>
      </c>
      <c r="I14">
        <f t="shared" si="0"/>
        <v>71</v>
      </c>
      <c r="J14">
        <f t="shared" si="1"/>
        <v>63415.47946447444</v>
      </c>
      <c r="K14">
        <f t="shared" si="5"/>
        <v>180.94864836343024</v>
      </c>
      <c r="M14" t="s">
        <v>33</v>
      </c>
      <c r="N14">
        <v>-16.5</v>
      </c>
      <c r="O14">
        <f>-N14+$N$14</f>
        <v>0</v>
      </c>
      <c r="P14">
        <f>G15+1.5*F16</f>
        <v>196</v>
      </c>
      <c r="Q14">
        <f>(1-SIN(RADIANS($X$2)))*P14</f>
        <v>98</v>
      </c>
      <c r="R14">
        <v>1</v>
      </c>
      <c r="S14">
        <v>30</v>
      </c>
      <c r="T14">
        <v>0.7</v>
      </c>
      <c r="U14">
        <f>T14*(R14+Q14*TAN(RADIANS(S14)))</f>
        <v>40.306228466408321</v>
      </c>
      <c r="V14">
        <v>0.46</v>
      </c>
      <c r="W14">
        <v>0.97899999999999998</v>
      </c>
      <c r="X14">
        <f>4*V14+2*W14</f>
        <v>3.798</v>
      </c>
      <c r="Y14">
        <f>X14*U14</f>
        <v>153.08305571541879</v>
      </c>
    </row>
    <row r="15" spans="1:27" ht="14.25">
      <c r="A15">
        <f t="shared" si="6"/>
        <v>9</v>
      </c>
      <c r="B15">
        <v>-15</v>
      </c>
      <c r="C15" t="s">
        <v>18</v>
      </c>
      <c r="D15">
        <f t="shared" si="2"/>
        <v>3</v>
      </c>
      <c r="E15">
        <v>19</v>
      </c>
      <c r="F15">
        <v>9</v>
      </c>
      <c r="G15">
        <f t="shared" si="3"/>
        <v>182.5</v>
      </c>
      <c r="H15">
        <f t="shared" si="4"/>
        <v>169</v>
      </c>
      <c r="I15">
        <f t="shared" si="0"/>
        <v>84.5</v>
      </c>
      <c r="J15">
        <f t="shared" si="1"/>
        <v>69050.483044951339</v>
      </c>
      <c r="K15">
        <f t="shared" si="5"/>
        <v>188.81698723073964</v>
      </c>
      <c r="M15" t="s">
        <v>34</v>
      </c>
      <c r="N15">
        <v>-18</v>
      </c>
      <c r="O15">
        <f t="shared" ref="O15:O17" si="7">-N15+$N$14</f>
        <v>1.5</v>
      </c>
      <c r="P15">
        <f>G16</f>
        <v>209.5</v>
      </c>
      <c r="Q15">
        <f>(1-SIN(RADIANS($X$2)))*P15</f>
        <v>104.75</v>
      </c>
      <c r="R15">
        <v>1</v>
      </c>
      <c r="S15">
        <v>30</v>
      </c>
      <c r="T15">
        <v>0.7</v>
      </c>
      <c r="U15">
        <f>T15*(R15+Q15*TAN(RADIANS(S15)))</f>
        <v>43.034208488329305</v>
      </c>
      <c r="V15">
        <v>0.46</v>
      </c>
      <c r="W15">
        <v>0.97899999999999998</v>
      </c>
      <c r="X15">
        <f>4*V15+2*W15</f>
        <v>3.798</v>
      </c>
      <c r="Y15">
        <f>X15*U15</f>
        <v>163.44392383867469</v>
      </c>
    </row>
    <row r="16" spans="1:27" ht="14.25">
      <c r="A16">
        <f t="shared" si="6"/>
        <v>10</v>
      </c>
      <c r="B16">
        <v>-18</v>
      </c>
      <c r="C16" t="s">
        <v>18</v>
      </c>
      <c r="D16">
        <f t="shared" si="2"/>
        <v>3</v>
      </c>
      <c r="E16">
        <v>19</v>
      </c>
      <c r="F16">
        <v>9</v>
      </c>
      <c r="G16">
        <f t="shared" si="3"/>
        <v>209.5</v>
      </c>
      <c r="H16">
        <f t="shared" si="4"/>
        <v>196</v>
      </c>
      <c r="I16">
        <f t="shared" ref="I16" si="8">(1-SIN(RADIANS($X$2)))*H16</f>
        <v>98</v>
      </c>
      <c r="J16">
        <f t="shared" si="1"/>
        <v>74259.10975613058</v>
      </c>
      <c r="K16">
        <f t="shared" si="5"/>
        <v>195.80896526806308</v>
      </c>
      <c r="M16" t="s">
        <v>35</v>
      </c>
      <c r="N16">
        <v>-18</v>
      </c>
      <c r="O16">
        <f t="shared" si="7"/>
        <v>1.5</v>
      </c>
      <c r="P16">
        <f>P15</f>
        <v>209.5</v>
      </c>
      <c r="Q16">
        <f>(1-SIN(RADIANS($X$3)))*P16</f>
        <v>89.335736584455859</v>
      </c>
      <c r="R16">
        <v>250</v>
      </c>
      <c r="S16">
        <v>35</v>
      </c>
      <c r="T16">
        <v>0.7</v>
      </c>
      <c r="U16">
        <f>T16*(R16+Q16*TAN(RADIANS(S16)))</f>
        <v>218.78748933156706</v>
      </c>
      <c r="V16">
        <v>0.46</v>
      </c>
      <c r="W16">
        <v>0.97899999999999998</v>
      </c>
      <c r="X16">
        <f>4*V16+2*W16</f>
        <v>3.798</v>
      </c>
      <c r="Y16">
        <f>X16*U16</f>
        <v>830.95488448129174</v>
      </c>
    </row>
    <row r="17" spans="1:25" ht="14.25">
      <c r="A17">
        <f t="shared" si="6"/>
        <v>11</v>
      </c>
      <c r="B17">
        <v>-24</v>
      </c>
      <c r="C17" t="s">
        <v>36</v>
      </c>
      <c r="D17">
        <f t="shared" si="2"/>
        <v>6</v>
      </c>
      <c r="E17">
        <v>21</v>
      </c>
      <c r="F17">
        <v>11</v>
      </c>
      <c r="G17">
        <f t="shared" si="3"/>
        <v>275.5</v>
      </c>
      <c r="H17">
        <f t="shared" si="4"/>
        <v>242.5</v>
      </c>
      <c r="I17">
        <f>(1-SIN(RADIANS($X$3)))*H17</f>
        <v>103.40771418487134</v>
      </c>
      <c r="J17">
        <f>$R$3*((I17+$V$3/TAN(RADIANS($X$3)))/(100+$V$3/TAN(RADIANS($X$3))))^0.5</f>
        <v>200744.22545172981</v>
      </c>
      <c r="K17">
        <f t="shared" si="5"/>
        <v>306.229049948647</v>
      </c>
      <c r="M17" t="s">
        <v>37</v>
      </c>
      <c r="N17">
        <v>-24</v>
      </c>
      <c r="O17">
        <f t="shared" si="7"/>
        <v>7.5</v>
      </c>
      <c r="P17">
        <f>G17</f>
        <v>275.5</v>
      </c>
      <c r="Q17">
        <f>(1-SIN(RADIANS($X$3)))*P17</f>
        <v>117.47969178528682</v>
      </c>
      <c r="R17">
        <v>250</v>
      </c>
      <c r="S17">
        <v>35</v>
      </c>
      <c r="T17">
        <v>0.7</v>
      </c>
      <c r="U17">
        <f t="shared" ref="U17" si="9">T17*(R17+Q17*TAN(RADIANS(S17)))</f>
        <v>232.5821160422278</v>
      </c>
      <c r="V17">
        <v>0.46</v>
      </c>
      <c r="W17">
        <v>0.97899999999999998</v>
      </c>
      <c r="X17">
        <f t="shared" ref="X17" si="10">4*V17+2*W17</f>
        <v>3.798</v>
      </c>
      <c r="Y17">
        <f t="shared" ref="Y17" si="11">X17*U17</f>
        <v>883.34687672838118</v>
      </c>
    </row>
    <row r="18" spans="1:25" ht="14.25">
      <c r="A18">
        <f t="shared" si="6"/>
        <v>12</v>
      </c>
      <c r="B18">
        <v>-30</v>
      </c>
      <c r="C18" t="s">
        <v>36</v>
      </c>
      <c r="D18">
        <f t="shared" si="2"/>
        <v>6</v>
      </c>
      <c r="E18">
        <v>21</v>
      </c>
      <c r="F18">
        <v>11</v>
      </c>
      <c r="G18">
        <f t="shared" si="3"/>
        <v>341.5</v>
      </c>
      <c r="H18">
        <f t="shared" si="4"/>
        <v>308.5</v>
      </c>
      <c r="I18">
        <f>(1-SIN(RADIANS($X$3)))*H18</f>
        <v>131.5516693857023</v>
      </c>
      <c r="J18">
        <f>$R$3*((I18+$V$3/TAN(RADIANS($X$3)))/(100+$V$3/TAN(RADIANS($X$3))))^0.5</f>
        <v>206788.32292996216</v>
      </c>
      <c r="K18">
        <f t="shared" si="5"/>
        <v>310.80490343185113</v>
      </c>
    </row>
    <row r="19" spans="1:25" ht="14.25">
      <c r="A19">
        <f t="shared" si="6"/>
        <v>13</v>
      </c>
      <c r="B19">
        <v>-36</v>
      </c>
      <c r="C19" t="s">
        <v>36</v>
      </c>
      <c r="D19">
        <f t="shared" si="2"/>
        <v>6</v>
      </c>
      <c r="E19">
        <v>21</v>
      </c>
      <c r="F19">
        <v>11</v>
      </c>
      <c r="G19">
        <f t="shared" si="3"/>
        <v>407.5</v>
      </c>
      <c r="H19">
        <f t="shared" si="4"/>
        <v>374.5</v>
      </c>
      <c r="I19">
        <f>(1-SIN(RADIANS($X$3)))*H19</f>
        <v>159.69562458653326</v>
      </c>
      <c r="J19">
        <f>$R$3*((I19+$V$3/TAN(RADIANS($X$3)))/(100+$V$3/TAN(RADIANS($X$3))))^0.5</f>
        <v>212660.7085198338</v>
      </c>
      <c r="K19">
        <f t="shared" si="5"/>
        <v>315.1871364443345</v>
      </c>
      <c r="M19" s="1" t="s">
        <v>38</v>
      </c>
    </row>
    <row r="20" spans="1:25" ht="14.25">
      <c r="A20">
        <f t="shared" si="6"/>
        <v>14</v>
      </c>
      <c r="B20">
        <v>-42</v>
      </c>
      <c r="C20" t="s">
        <v>36</v>
      </c>
      <c r="D20">
        <f t="shared" si="2"/>
        <v>6</v>
      </c>
      <c r="E20">
        <v>21</v>
      </c>
      <c r="F20">
        <v>11</v>
      </c>
      <c r="G20">
        <f t="shared" si="3"/>
        <v>473.5</v>
      </c>
      <c r="H20">
        <f t="shared" si="4"/>
        <v>440.5</v>
      </c>
      <c r="I20">
        <f>(1-SIN(RADIANS($X$3)))*H20</f>
        <v>187.83957978736422</v>
      </c>
      <c r="J20">
        <f>$R$3*((I20+$V$3/TAN(RADIANS($X$3)))/(100+$V$3/TAN(RADIANS($X$3))))^0.5</f>
        <v>218375.23530869777</v>
      </c>
      <c r="K20">
        <f t="shared" si="5"/>
        <v>319.39384989593776</v>
      </c>
      <c r="N20" t="s">
        <v>23</v>
      </c>
      <c r="O20" t="s">
        <v>24</v>
      </c>
      <c r="P20" t="s">
        <v>25</v>
      </c>
      <c r="Q20" t="s">
        <v>26</v>
      </c>
      <c r="R20" t="s">
        <v>5</v>
      </c>
      <c r="S20" t="s">
        <v>6</v>
      </c>
      <c r="T20" t="s">
        <v>27</v>
      </c>
      <c r="U20" t="s">
        <v>28</v>
      </c>
      <c r="V20" t="s">
        <v>39</v>
      </c>
      <c r="W20" t="s">
        <v>31</v>
      </c>
      <c r="X20" t="s">
        <v>32</v>
      </c>
    </row>
    <row r="21" spans="1:25" ht="14.25">
      <c r="A21">
        <v>15</v>
      </c>
      <c r="B21">
        <v>-45</v>
      </c>
      <c r="C21" t="s">
        <v>40</v>
      </c>
      <c r="E21">
        <v>25</v>
      </c>
      <c r="F21">
        <v>25</v>
      </c>
      <c r="J21">
        <v>1500000</v>
      </c>
      <c r="K21">
        <f t="shared" si="5"/>
        <v>767.2027111526653</v>
      </c>
      <c r="M21" t="s">
        <v>41</v>
      </c>
      <c r="N21">
        <v>2.5</v>
      </c>
      <c r="O21">
        <f>-N21+$N$21</f>
        <v>0</v>
      </c>
      <c r="P21">
        <v>0</v>
      </c>
      <c r="Q21">
        <f>(1-SIN(RADIANS($X$2)))*P21</f>
        <v>0</v>
      </c>
      <c r="R21">
        <v>1</v>
      </c>
      <c r="S21">
        <v>30</v>
      </c>
      <c r="T21">
        <v>0.7</v>
      </c>
      <c r="U21">
        <f>T21*(R21+Q21*TAN(RADIANS(S21)))</f>
        <v>0.7</v>
      </c>
      <c r="V21">
        <v>1</v>
      </c>
      <c r="W21">
        <f>PI()*V21</f>
        <v>3.1415926535897931</v>
      </c>
      <c r="X21">
        <f>W21*U21</f>
        <v>2.1991148575128552</v>
      </c>
    </row>
    <row r="22" spans="1:25" ht="14.25">
      <c r="M22" t="s">
        <v>34</v>
      </c>
      <c r="N22">
        <v>-18</v>
      </c>
      <c r="O22">
        <f t="shared" ref="O22:O23" si="12">-N22+$N$21</f>
        <v>20.5</v>
      </c>
      <c r="P22">
        <f>P15</f>
        <v>209.5</v>
      </c>
      <c r="Q22">
        <f t="shared" ref="Q22" si="13">(1-SIN(RADIANS($X$2)))*P22</f>
        <v>104.75</v>
      </c>
      <c r="R22">
        <v>1</v>
      </c>
      <c r="S22">
        <v>30</v>
      </c>
      <c r="T22">
        <v>0.7</v>
      </c>
      <c r="U22">
        <f t="shared" ref="U22:U24" si="14">T22*(R22+Q22*TAN(RADIANS(S22)))</f>
        <v>43.034208488329305</v>
      </c>
      <c r="V22">
        <v>1</v>
      </c>
      <c r="W22">
        <f t="shared" ref="W22:W24" si="15">PI()*V22</f>
        <v>3.1415926535897931</v>
      </c>
      <c r="X22">
        <f t="shared" ref="X22:X24" si="16">W22*U22</f>
        <v>135.19595323998686</v>
      </c>
    </row>
    <row r="23" spans="1:25" ht="14.25">
      <c r="M23" t="s">
        <v>35</v>
      </c>
      <c r="N23">
        <v>-18</v>
      </c>
      <c r="O23">
        <f t="shared" si="12"/>
        <v>20.5</v>
      </c>
      <c r="P23">
        <f>P16</f>
        <v>209.5</v>
      </c>
      <c r="Q23">
        <f>(1-SIN(RADIANS($X$3)))*P23</f>
        <v>89.335736584455859</v>
      </c>
      <c r="R23">
        <v>250</v>
      </c>
      <c r="S23">
        <v>35</v>
      </c>
      <c r="T23">
        <v>0.7</v>
      </c>
      <c r="U23">
        <f t="shared" si="14"/>
        <v>218.78748933156706</v>
      </c>
      <c r="V23">
        <v>1</v>
      </c>
      <c r="W23">
        <f t="shared" si="15"/>
        <v>3.1415926535897931</v>
      </c>
      <c r="X23">
        <f t="shared" si="16"/>
        <v>687.34116918140626</v>
      </c>
    </row>
    <row r="24" spans="1:25" ht="14.25">
      <c r="M24" t="s">
        <v>42</v>
      </c>
      <c r="N24">
        <v>-19</v>
      </c>
      <c r="O24">
        <f>-N24+$N$21</f>
        <v>21.5</v>
      </c>
      <c r="P24">
        <f>P17</f>
        <v>275.5</v>
      </c>
      <c r="Q24">
        <f>(1-SIN(RADIANS($X$3)))*P24</f>
        <v>117.47969178528682</v>
      </c>
      <c r="R24">
        <v>250</v>
      </c>
      <c r="S24">
        <v>35</v>
      </c>
      <c r="T24">
        <v>0.7</v>
      </c>
      <c r="U24">
        <f t="shared" si="14"/>
        <v>232.5821160422278</v>
      </c>
      <c r="V24">
        <v>1</v>
      </c>
      <c r="W24">
        <f t="shared" si="15"/>
        <v>3.1415926535897931</v>
      </c>
      <c r="X24">
        <f t="shared" si="16"/>
        <v>730.67826711463158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41240DAE279A48A81D7A264751B796" ma:contentTypeVersion="25" ma:contentTypeDescription="Create a new document." ma:contentTypeScope="" ma:versionID="15c700e5ac34658fac786d18894172bc">
  <xsd:schema xmlns:xsd="http://www.w3.org/2001/XMLSchema" xmlns:xs="http://www.w3.org/2001/XMLSchema" xmlns:p="http://schemas.microsoft.com/office/2006/metadata/properties" xmlns:ns1="http://schemas.microsoft.com/sharepoint/v3" xmlns:ns2="1df464f9-b535-4512-82b8-b437f5e82076" xmlns:ns3="0f45a2cf-ed41-49a5-8e0c-9bbd4b2d1930" targetNamespace="http://schemas.microsoft.com/office/2006/metadata/properties" ma:root="true" ma:fieldsID="8c36bd2fb0c80f12e8c959b7cf653eab" ns1:_="" ns2:_="" ns3:_="">
    <xsd:import namespace="http://schemas.microsoft.com/sharepoint/v3"/>
    <xsd:import namespace="1df464f9-b535-4512-82b8-b437f5e82076"/>
    <xsd:import namespace="0f45a2cf-ed41-49a5-8e0c-9bbd4b2d193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Description" minOccurs="0"/>
                <xsd:element ref="ns3:MediaServiceDateTaken" minOccurs="0"/>
                <xsd:element ref="ns3:MediaLengthInSeconds" minOccurs="0"/>
                <xsd:element ref="ns3:_Flow_SignoffStatus" minOccurs="0"/>
                <xsd:element ref="ns2:TaxCatchAll" minOccurs="0"/>
                <xsd:element ref="ns3:lcf76f155ced4ddcb4097134ff3c332f" minOccurs="0"/>
                <xsd:element ref="ns1:_ip_UnifiedCompliancePolicyProperties" minOccurs="0"/>
                <xsd:element ref="ns1:_ip_UnifiedCompliancePolicyUIAction" minOccurs="0"/>
                <xsd:element ref="ns3:MediaServiceObjectDetectorVersions" minOccurs="0"/>
                <xsd:element ref="ns3:MediaServiceLocation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f464f9-b535-4512-82b8-b437f5e8207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9803bde-f18b-4df1-80eb-7eaa4eda63e9}" ma:internalName="TaxCatchAll" ma:showField="CatchAllData" ma:web="1df464f9-b535-4512-82b8-b437f5e820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45a2cf-ed41-49a5-8e0c-9bbd4b2d19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escription" ma:index="18" nillable="true" ma:displayName="Description" ma:format="Dropdown" ma:internalName="Description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44d427d0-4f03-4da6-8600-f9949eeaa96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Flow_SignoffStatus xmlns="0f45a2cf-ed41-49a5-8e0c-9bbd4b2d1930" xsi:nil="true"/>
    <TaxCatchAll xmlns="1df464f9-b535-4512-82b8-b437f5e82076" xsi:nil="true"/>
    <_ip_UnifiedCompliancePolicyProperties xmlns="http://schemas.microsoft.com/sharepoint/v3" xsi:nil="true"/>
    <lcf76f155ced4ddcb4097134ff3c332f xmlns="0f45a2cf-ed41-49a5-8e0c-9bbd4b2d1930">
      <Terms xmlns="http://schemas.microsoft.com/office/infopath/2007/PartnerControls"/>
    </lcf76f155ced4ddcb4097134ff3c332f>
    <Description xmlns="0f45a2cf-ed41-49a5-8e0c-9bbd4b2d1930" xsi:nil="true"/>
  </documentManagement>
</p:properties>
</file>

<file path=customXml/itemProps1.xml><?xml version="1.0" encoding="utf-8"?>
<ds:datastoreItem xmlns:ds="http://schemas.openxmlformats.org/officeDocument/2006/customXml" ds:itemID="{764B15D9-0393-4B93-A09B-2CD1AE421BA6}"/>
</file>

<file path=customXml/itemProps2.xml><?xml version="1.0" encoding="utf-8"?>
<ds:datastoreItem xmlns:ds="http://schemas.openxmlformats.org/officeDocument/2006/customXml" ds:itemID="{EC11982C-397E-47B3-B7BF-0CBC4B8F751E}"/>
</file>

<file path=customXml/itemProps3.xml><?xml version="1.0" encoding="utf-8"?>
<ds:datastoreItem xmlns:ds="http://schemas.openxmlformats.org/officeDocument/2006/customXml" ds:itemID="{95C2BAD4-9A71-43F2-99AC-918EE55B90C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Viviana Gonzalez</cp:lastModifiedBy>
  <cp:revision/>
  <dcterms:created xsi:type="dcterms:W3CDTF">2006-09-16T00:00:00Z</dcterms:created>
  <dcterms:modified xsi:type="dcterms:W3CDTF">2024-03-28T15:48:54Z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0x0101008241240DAE279A48A81D7A264751B796</vt:lpwstr>
  </property>
  <property fmtid="{D5CDD505-2E9C-101B-9397-08002B2CF9AE}" pid="3" name="MediaServiceImageTags">
    <vt:lpwstr/>
  </property>
</Properties>
</file>